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 activeTab="3"/>
  </bookViews>
  <sheets>
    <sheet name="Tabla 1" sheetId="1" r:id="rId1"/>
    <sheet name="Tabla 2" sheetId="4" r:id="rId2"/>
    <sheet name="Tabla 3" sheetId="2" r:id="rId3"/>
    <sheet name="Tabla 4" sheetId="3" r:id="rId4"/>
  </sheets>
  <calcPr calcId="145621"/>
</workbook>
</file>

<file path=xl/calcChain.xml><?xml version="1.0" encoding="utf-8"?>
<calcChain xmlns="http://schemas.openxmlformats.org/spreadsheetml/2006/main">
  <c r="H8" i="1" l="1"/>
  <c r="H7" i="1"/>
  <c r="G8" i="1"/>
  <c r="G7" i="1"/>
  <c r="F8" i="1"/>
  <c r="F7" i="1"/>
  <c r="E8" i="1"/>
  <c r="E7" i="1"/>
  <c r="D8" i="1"/>
  <c r="D7" i="1"/>
  <c r="C8" i="1"/>
  <c r="C7" i="1"/>
  <c r="C9" i="1" s="1"/>
  <c r="B8" i="1"/>
  <c r="B7" i="1"/>
  <c r="B9" i="1" s="1"/>
  <c r="H9" i="1"/>
  <c r="H10" i="1" s="1"/>
  <c r="H11" i="1" s="1"/>
  <c r="G9" i="1"/>
  <c r="E9" i="1"/>
  <c r="C10" i="1" l="1"/>
  <c r="C11" i="1" s="1"/>
  <c r="F9" i="1"/>
  <c r="F10" i="1" s="1"/>
  <c r="F11" i="1" s="1"/>
  <c r="D9" i="1"/>
  <c r="D10" i="1" s="1"/>
  <c r="D11" i="1" s="1"/>
  <c r="E10" i="1" l="1"/>
  <c r="E11" i="1" s="1"/>
  <c r="G10" i="1"/>
  <c r="G11" i="1" s="1"/>
</calcChain>
</file>

<file path=xl/sharedStrings.xml><?xml version="1.0" encoding="utf-8"?>
<sst xmlns="http://schemas.openxmlformats.org/spreadsheetml/2006/main" count="55" uniqueCount="55">
  <si>
    <t>Ventas al mercado Mercado Privado de la Industria Farmacéutica Colombiana</t>
  </si>
  <si>
    <t>Fuente: IMS interdata.</t>
  </si>
  <si>
    <t>Mercado Ético y Popular</t>
  </si>
  <si>
    <t>VENTAS</t>
  </si>
  <si>
    <t>AÑO</t>
  </si>
  <si>
    <t>Mercado Popular</t>
  </si>
  <si>
    <t xml:space="preserve">Mercado Ético </t>
  </si>
  <si>
    <t>TOTAL</t>
  </si>
  <si>
    <t xml:space="preserve">RESUMEN DE UNIDADES VENDIDAS POR PRODUCTO: LINEA RESPIRATORIA HEDERA HELIX </t>
  </si>
  <si>
    <t>HEDERA HELIX</t>
  </si>
  <si>
    <t>VENTA UN 2010</t>
  </si>
  <si>
    <t>VENTA UN 2011</t>
  </si>
  <si>
    <t>VENTA UN 2012</t>
  </si>
  <si>
    <t>VENTA UN 2013</t>
  </si>
  <si>
    <t>CREC 11/10</t>
  </si>
  <si>
    <t>CREC 12/11</t>
  </si>
  <si>
    <t>CREC 13/12</t>
  </si>
  <si>
    <t>FCO 100</t>
  </si>
  <si>
    <t>SIX PACK</t>
  </si>
  <si>
    <t>FCO 200 ML</t>
  </si>
  <si>
    <t>SACHÉ</t>
  </si>
  <si>
    <t>TABLETAS</t>
  </si>
  <si>
    <t>TOTAL HEDERA HELIX UNID</t>
  </si>
  <si>
    <t>TOTAL HEDERA HELIX COP</t>
  </si>
  <si>
    <t>En miles de Millones</t>
  </si>
  <si>
    <t>Tipo de Inversión</t>
  </si>
  <si>
    <t>Total Presupuesto Anual</t>
  </si>
  <si>
    <t>%</t>
  </si>
  <si>
    <t>Asesoría y Capacitación Médica</t>
  </si>
  <si>
    <t>Educación Médica Continuada</t>
  </si>
  <si>
    <t>Jornadas de Educación Médica Continuada</t>
  </si>
  <si>
    <t>Material Promocional</t>
  </si>
  <si>
    <t>Muestra Médica</t>
  </si>
  <si>
    <t>Viajes a Educación Médica Continuada</t>
  </si>
  <si>
    <t>Total General</t>
  </si>
  <si>
    <t>Proyecto de Investigación</t>
  </si>
  <si>
    <t>Conocimiento y Percepción sobre: Producto, , prescripción,  recomendación y orientación de compra</t>
  </si>
  <si>
    <t>Investigador</t>
  </si>
  <si>
    <t>Adriana M. Usma con apoyo del Gerente de Linea del área de marketing del laboratorio</t>
  </si>
  <si>
    <t>Producto</t>
  </si>
  <si>
    <t>Hedera Helix, del laboratorio estudiado</t>
  </si>
  <si>
    <t>200 Médicos pertenecientes al Targeting del Laboratorio</t>
  </si>
  <si>
    <t>Grupo Objetivo</t>
  </si>
  <si>
    <t>200 Dependientes de farmacia de los Distribuidores Mayoristas del laboratorio</t>
  </si>
  <si>
    <t xml:space="preserve">200 personas que visitaron punto de venta </t>
  </si>
  <si>
    <t>Tipo de estudio</t>
  </si>
  <si>
    <t>Investigación Cuantitativa/ Encuesta personal/ Cuestionario Estructurado</t>
  </si>
  <si>
    <t>Tipo de Muestra</t>
  </si>
  <si>
    <t>Probabilístico +/- 8% margen de error, confianza del 80%</t>
  </si>
  <si>
    <t>Fecha de realización del trabajo de campo</t>
  </si>
  <si>
    <t>10 de Febrero a 10 de abril de 2014</t>
  </si>
  <si>
    <t>Cobertura Geográfica</t>
  </si>
  <si>
    <t>Bogotá, Antioquia, Santanderes, Costa, Valle</t>
  </si>
  <si>
    <t>Fecha de recopilación de Datos</t>
  </si>
  <si>
    <t>15  de abril a 15 de mayo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</si>
</sst>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_);[Red]\(&quot;$&quot;\ 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name val="MS Sans Serif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C0504D"/>
      </top>
      <bottom style="medium">
        <color rgb="FFC0504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horizontal="left" wrapText="1"/>
    </xf>
    <xf numFmtId="0" fontId="10" fillId="2" borderId="6" xfId="0" applyFont="1" applyFill="1" applyBorder="1"/>
    <xf numFmtId="0" fontId="12" fillId="2" borderId="8" xfId="0" applyFont="1" applyFill="1" applyBorder="1"/>
    <xf numFmtId="3" fontId="10" fillId="2" borderId="7" xfId="0" applyNumberFormat="1" applyFont="1" applyFill="1" applyBorder="1"/>
    <xf numFmtId="3" fontId="10" fillId="2" borderId="21" xfId="0" applyNumberFormat="1" applyFont="1" applyFill="1" applyBorder="1"/>
    <xf numFmtId="3" fontId="10" fillId="2" borderId="10" xfId="0" applyNumberFormat="1" applyFont="1" applyFill="1" applyBorder="1"/>
    <xf numFmtId="3" fontId="10" fillId="2" borderId="9" xfId="0" applyNumberFormat="1" applyFont="1" applyFill="1" applyBorder="1"/>
    <xf numFmtId="3" fontId="10" fillId="2" borderId="0" xfId="0" applyNumberFormat="1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9" fontId="10" fillId="2" borderId="0" xfId="1" applyFont="1" applyFill="1" applyBorder="1"/>
    <xf numFmtId="3" fontId="10" fillId="2" borderId="0" xfId="0" applyNumberFormat="1" applyFont="1" applyFill="1"/>
    <xf numFmtId="9" fontId="10" fillId="2" borderId="0" xfId="0" applyNumberFormat="1" applyFont="1" applyFill="1"/>
    <xf numFmtId="0" fontId="5" fillId="2" borderId="1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6" fontId="6" fillId="2" borderId="17" xfId="0" applyNumberFormat="1" applyFont="1" applyFill="1" applyBorder="1" applyAlignment="1">
      <alignment vertical="center"/>
    </xf>
    <xf numFmtId="9" fontId="6" fillId="2" borderId="17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6" fontId="8" fillId="2" borderId="0" xfId="0" applyNumberFormat="1" applyFont="1" applyFill="1" applyAlignment="1">
      <alignment vertical="center"/>
    </xf>
    <xf numFmtId="9" fontId="8" fillId="2" borderId="0" xfId="0" applyNumberFormat="1" applyFont="1" applyFill="1" applyAlignment="1">
      <alignment horizontal="right" vertical="center"/>
    </xf>
    <xf numFmtId="0" fontId="12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3" fillId="3" borderId="19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vertical="center" wrapText="1"/>
    </xf>
    <xf numFmtId="9" fontId="7" fillId="2" borderId="15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3" fontId="8" fillId="2" borderId="15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6" fontId="8" fillId="2" borderId="14" xfId="0" applyNumberFormat="1" applyFont="1" applyFill="1" applyBorder="1" applyAlignment="1">
      <alignment vertical="center" wrapText="1"/>
    </xf>
    <xf numFmtId="6" fontId="8" fillId="2" borderId="15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2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40" zoomScaleNormal="140" workbookViewId="0">
      <selection activeCell="C22" sqref="C22"/>
    </sheetView>
  </sheetViews>
  <sheetFormatPr baseColWidth="10" defaultRowHeight="11.25" x14ac:dyDescent="0.2"/>
  <cols>
    <col min="1" max="1" width="17.5703125" style="2" customWidth="1"/>
    <col min="2" max="8" width="13.140625" style="2" customWidth="1"/>
    <col min="9" max="16384" width="11.42578125" style="2"/>
  </cols>
  <sheetData>
    <row r="1" spans="1:8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8" ht="12" thickBot="1" x14ac:dyDescent="0.25">
      <c r="A2" s="49"/>
      <c r="B2" s="50"/>
      <c r="C2" s="50"/>
      <c r="D2" s="50"/>
      <c r="E2" s="50"/>
      <c r="F2" s="50"/>
      <c r="G2" s="50"/>
      <c r="H2" s="51"/>
    </row>
    <row r="3" spans="1:8" x14ac:dyDescent="0.2">
      <c r="E3" s="3"/>
      <c r="F3" s="3"/>
      <c r="G3" s="3"/>
      <c r="H3" s="3"/>
    </row>
    <row r="4" spans="1:8" s="12" customFormat="1" ht="30" customHeight="1" x14ac:dyDescent="0.2">
      <c r="A4" s="55" t="s">
        <v>2</v>
      </c>
      <c r="B4" s="55"/>
      <c r="C4" s="55"/>
      <c r="D4" s="55"/>
      <c r="E4" s="55"/>
      <c r="F4" s="55"/>
      <c r="G4" s="55"/>
      <c r="H4" s="55"/>
    </row>
    <row r="5" spans="1:8" s="12" customFormat="1" ht="12" thickBot="1" x14ac:dyDescent="0.25">
      <c r="A5" s="56" t="s">
        <v>3</v>
      </c>
      <c r="B5" s="56"/>
      <c r="C5" s="56"/>
      <c r="D5" s="56"/>
      <c r="E5" s="56"/>
      <c r="F5" s="56"/>
      <c r="G5" s="56"/>
      <c r="H5" s="56"/>
    </row>
    <row r="6" spans="1:8" x14ac:dyDescent="0.2">
      <c r="A6" s="24" t="s">
        <v>4</v>
      </c>
      <c r="B6" s="25">
        <v>2005</v>
      </c>
      <c r="C6" s="25">
        <v>2006</v>
      </c>
      <c r="D6" s="25">
        <v>2007</v>
      </c>
      <c r="E6" s="25">
        <v>2008</v>
      </c>
      <c r="F6" s="25">
        <v>2009</v>
      </c>
      <c r="G6" s="26">
        <v>2010</v>
      </c>
      <c r="H6" s="27">
        <v>2011</v>
      </c>
    </row>
    <row r="7" spans="1:8" x14ac:dyDescent="0.2">
      <c r="A7" s="4" t="s">
        <v>5</v>
      </c>
      <c r="B7" s="6">
        <f>689854828700/1000</f>
        <v>689854828.70000005</v>
      </c>
      <c r="C7" s="6">
        <f>798191488774/1000</f>
        <v>798191488.77400005</v>
      </c>
      <c r="D7" s="6">
        <f>971694434865/1000</f>
        <v>971694434.86500001</v>
      </c>
      <c r="E7" s="6">
        <f>1082201205166/1000</f>
        <v>1082201205.1659999</v>
      </c>
      <c r="F7" s="6">
        <f>1179111453237/1000</f>
        <v>1179111453.237</v>
      </c>
      <c r="G7" s="6">
        <f>1306130086328/1000</f>
        <v>1306130086.3280001</v>
      </c>
      <c r="H7" s="7">
        <f>1439183677636.04/1000</f>
        <v>1439183677.63604</v>
      </c>
    </row>
    <row r="8" spans="1:8" x14ac:dyDescent="0.2">
      <c r="A8" s="4" t="s">
        <v>6</v>
      </c>
      <c r="B8" s="6">
        <f>2114421583924/1000</f>
        <v>2114421583.924</v>
      </c>
      <c r="C8" s="6">
        <f>2267058432750/ 1000</f>
        <v>2267058432.75</v>
      </c>
      <c r="D8" s="6">
        <f>2163147791255/1000</f>
        <v>2163147791.2550001</v>
      </c>
      <c r="E8" s="6">
        <f>2311776037851/1000</f>
        <v>2311776037.8509998</v>
      </c>
      <c r="F8" s="6">
        <f>2311317280544/1000</f>
        <v>2311317280.5440001</v>
      </c>
      <c r="G8" s="6">
        <f>2421470553363/1000</f>
        <v>2421470553.3629999</v>
      </c>
      <c r="H8" s="7">
        <f>2567892280808.45/1000</f>
        <v>2567892280.8084502</v>
      </c>
    </row>
    <row r="9" spans="1:8" ht="12" thickBot="1" x14ac:dyDescent="0.25">
      <c r="A9" s="5" t="s">
        <v>7</v>
      </c>
      <c r="B9" s="8">
        <f>SUM(B7:B8)</f>
        <v>2804276412.6240001</v>
      </c>
      <c r="C9" s="8">
        <f>SUM(C7:C8)</f>
        <v>3065249921.5240002</v>
      </c>
      <c r="D9" s="8">
        <f t="shared" ref="D9:G9" si="0">SUM(D7:D8)</f>
        <v>3134842226.1199999</v>
      </c>
      <c r="E9" s="8">
        <f t="shared" si="0"/>
        <v>3393977243.0169997</v>
      </c>
      <c r="F9" s="8">
        <f t="shared" si="0"/>
        <v>3490428733.7810001</v>
      </c>
      <c r="G9" s="8">
        <f t="shared" si="0"/>
        <v>3727600639.691</v>
      </c>
      <c r="H9" s="9">
        <f>SUM(H7:H8)</f>
        <v>4007075958.4444904</v>
      </c>
    </row>
    <row r="10" spans="1:8" s="12" customFormat="1" x14ac:dyDescent="0.2">
      <c r="A10" s="11"/>
      <c r="B10" s="10"/>
      <c r="C10" s="10">
        <f t="shared" ref="C10:H10" si="1">+C9-B9</f>
        <v>260973508.9000001</v>
      </c>
      <c r="D10" s="10">
        <f t="shared" si="1"/>
        <v>69592304.595999718</v>
      </c>
      <c r="E10" s="10">
        <f t="shared" si="1"/>
        <v>259135016.89699984</v>
      </c>
      <c r="F10" s="10">
        <f t="shared" si="1"/>
        <v>96451490.764000416</v>
      </c>
      <c r="G10" s="10">
        <f t="shared" si="1"/>
        <v>237171905.90999985</v>
      </c>
      <c r="H10" s="10">
        <f t="shared" si="1"/>
        <v>279475318.75349045</v>
      </c>
    </row>
    <row r="11" spans="1:8" s="12" customFormat="1" x14ac:dyDescent="0.2">
      <c r="A11" s="11"/>
      <c r="B11" s="10"/>
      <c r="C11" s="13">
        <f t="shared" ref="C11:H11" si="2">+C10/B9</f>
        <v>9.3062690869265483E-2</v>
      </c>
      <c r="D11" s="13">
        <f t="shared" si="2"/>
        <v>2.2703631474656195E-2</v>
      </c>
      <c r="E11" s="13">
        <f t="shared" si="2"/>
        <v>8.2662857715085622E-2</v>
      </c>
      <c r="F11" s="13">
        <f t="shared" si="2"/>
        <v>2.8418425893233755E-2</v>
      </c>
      <c r="G11" s="13">
        <f t="shared" si="2"/>
        <v>6.7949218849423079E-2</v>
      </c>
      <c r="H11" s="13">
        <f t="shared" si="2"/>
        <v>7.4974587078259977E-2</v>
      </c>
    </row>
    <row r="12" spans="1:8" x14ac:dyDescent="0.2">
      <c r="A12" s="52" t="s">
        <v>1</v>
      </c>
      <c r="B12" s="53"/>
      <c r="C12" s="53"/>
      <c r="D12" s="54"/>
      <c r="H12" s="15"/>
    </row>
    <row r="13" spans="1:8" x14ac:dyDescent="0.2">
      <c r="A13" s="2" t="s">
        <v>24</v>
      </c>
    </row>
    <row r="14" spans="1:8" x14ac:dyDescent="0.2">
      <c r="C14" s="14"/>
    </row>
  </sheetData>
  <mergeCells count="4">
    <mergeCell ref="A1:H2"/>
    <mergeCell ref="A12:D12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2"/>
  <sheetViews>
    <sheetView workbookViewId="0">
      <selection activeCell="A18" sqref="A18"/>
    </sheetView>
  </sheetViews>
  <sheetFormatPr baseColWidth="10" defaultRowHeight="15" x14ac:dyDescent="0.25"/>
  <cols>
    <col min="1" max="2" width="11.42578125" style="1"/>
    <col min="3" max="3" width="39.28515625" style="41" customWidth="1"/>
    <col min="4" max="4" width="70.140625" style="41" customWidth="1"/>
    <col min="5" max="16384" width="11.42578125" style="1"/>
  </cols>
  <sheetData>
    <row r="1" spans="3:4" ht="15.75" thickBot="1" x14ac:dyDescent="0.3"/>
    <row r="2" spans="3:4" ht="36" customHeight="1" thickBot="1" x14ac:dyDescent="0.3">
      <c r="C2" s="42" t="s">
        <v>35</v>
      </c>
      <c r="D2" s="43" t="s">
        <v>36</v>
      </c>
    </row>
    <row r="3" spans="3:4" ht="36" customHeight="1" x14ac:dyDescent="0.25">
      <c r="C3" s="42" t="s">
        <v>37</v>
      </c>
      <c r="D3" s="44" t="s">
        <v>38</v>
      </c>
    </row>
    <row r="4" spans="3:4" ht="36" customHeight="1" x14ac:dyDescent="0.25">
      <c r="C4" s="42" t="s">
        <v>39</v>
      </c>
      <c r="D4" s="42" t="s">
        <v>40</v>
      </c>
    </row>
    <row r="5" spans="3:4" ht="36" customHeight="1" x14ac:dyDescent="0.25">
      <c r="C5" s="45"/>
      <c r="D5" s="42" t="s">
        <v>41</v>
      </c>
    </row>
    <row r="6" spans="3:4" ht="36" customHeight="1" x14ac:dyDescent="0.25">
      <c r="C6" s="42" t="s">
        <v>42</v>
      </c>
      <c r="D6" s="42" t="s">
        <v>43</v>
      </c>
    </row>
    <row r="7" spans="3:4" ht="36" customHeight="1" x14ac:dyDescent="0.25">
      <c r="C7" s="42"/>
      <c r="D7" s="42" t="s">
        <v>44</v>
      </c>
    </row>
    <row r="8" spans="3:4" ht="36" customHeight="1" x14ac:dyDescent="0.25">
      <c r="C8" s="42" t="s">
        <v>45</v>
      </c>
      <c r="D8" s="42" t="s">
        <v>46</v>
      </c>
    </row>
    <row r="9" spans="3:4" ht="36" customHeight="1" x14ac:dyDescent="0.25">
      <c r="C9" s="42" t="s">
        <v>47</v>
      </c>
      <c r="D9" s="42" t="s">
        <v>48</v>
      </c>
    </row>
    <row r="10" spans="3:4" ht="36" customHeight="1" x14ac:dyDescent="0.25">
      <c r="C10" s="42" t="s">
        <v>49</v>
      </c>
      <c r="D10" s="42" t="s">
        <v>50</v>
      </c>
    </row>
    <row r="11" spans="3:4" ht="36" customHeight="1" x14ac:dyDescent="0.25">
      <c r="C11" s="42" t="s">
        <v>51</v>
      </c>
      <c r="D11" s="42" t="s">
        <v>52</v>
      </c>
    </row>
    <row r="12" spans="3:4" ht="36" customHeight="1" x14ac:dyDescent="0.25">
      <c r="C12" s="42" t="s">
        <v>53</v>
      </c>
      <c r="D12" s="42" t="s">
        <v>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30" zoomScaleNormal="130" workbookViewId="0">
      <selection activeCell="C22" sqref="C22"/>
    </sheetView>
  </sheetViews>
  <sheetFormatPr baseColWidth="10" defaultRowHeight="15" x14ac:dyDescent="0.25"/>
  <cols>
    <col min="1" max="2" width="11.42578125" style="1"/>
    <col min="3" max="6" width="15.7109375" style="1" customWidth="1"/>
    <col min="7" max="16384" width="11.42578125" style="1"/>
  </cols>
  <sheetData>
    <row r="2" spans="2:9" x14ac:dyDescent="0.25">
      <c r="B2" s="57" t="s">
        <v>8</v>
      </c>
      <c r="C2" s="57"/>
      <c r="D2" s="57"/>
      <c r="E2" s="57"/>
      <c r="F2" s="57"/>
      <c r="G2" s="57"/>
      <c r="H2" s="57"/>
      <c r="I2" s="57"/>
    </row>
    <row r="3" spans="2:9" ht="15.75" thickBot="1" x14ac:dyDescent="0.3">
      <c r="B3" s="28"/>
      <c r="C3" s="28"/>
      <c r="D3" s="28"/>
      <c r="E3" s="28"/>
      <c r="F3" s="28"/>
      <c r="G3" s="28"/>
      <c r="H3" s="28"/>
      <c r="I3" s="28"/>
    </row>
    <row r="4" spans="2:9" ht="21.75" thickBot="1" x14ac:dyDescent="0.3">
      <c r="B4" s="29" t="s">
        <v>9</v>
      </c>
      <c r="C4" s="30" t="s">
        <v>10</v>
      </c>
      <c r="D4" s="31" t="s">
        <v>11</v>
      </c>
      <c r="E4" s="31" t="s">
        <v>12</v>
      </c>
      <c r="F4" s="32" t="s">
        <v>13</v>
      </c>
      <c r="G4" s="32" t="s">
        <v>14</v>
      </c>
      <c r="H4" s="32" t="s">
        <v>15</v>
      </c>
      <c r="I4" s="32" t="s">
        <v>16</v>
      </c>
    </row>
    <row r="5" spans="2:9" ht="15.75" thickBot="1" x14ac:dyDescent="0.3">
      <c r="B5" s="33" t="s">
        <v>17</v>
      </c>
      <c r="C5" s="34">
        <v>17734000</v>
      </c>
      <c r="D5" s="34">
        <v>23929600</v>
      </c>
      <c r="E5" s="34">
        <v>20539000</v>
      </c>
      <c r="F5" s="34">
        <v>27590000</v>
      </c>
      <c r="G5" s="35">
        <v>0.35</v>
      </c>
      <c r="H5" s="35">
        <v>-0.14000000000000001</v>
      </c>
      <c r="I5" s="35">
        <v>0.34</v>
      </c>
    </row>
    <row r="6" spans="2:9" ht="15.75" thickBot="1" x14ac:dyDescent="0.3">
      <c r="B6" s="33" t="s">
        <v>18</v>
      </c>
      <c r="C6" s="34">
        <v>17728200</v>
      </c>
      <c r="D6" s="34">
        <v>20666400</v>
      </c>
      <c r="E6" s="34">
        <v>24151200</v>
      </c>
      <c r="F6" s="34">
        <v>22054200</v>
      </c>
      <c r="G6" s="35">
        <v>0.17</v>
      </c>
      <c r="H6" s="35">
        <v>0.17</v>
      </c>
      <c r="I6" s="35">
        <v>-0.09</v>
      </c>
    </row>
    <row r="7" spans="2:9" ht="15.75" thickBot="1" x14ac:dyDescent="0.3">
      <c r="B7" s="33" t="s">
        <v>19</v>
      </c>
      <c r="C7" s="34">
        <v>1950400</v>
      </c>
      <c r="D7" s="34">
        <v>6640400</v>
      </c>
      <c r="E7" s="34">
        <v>8396400</v>
      </c>
      <c r="F7" s="34">
        <v>10807000</v>
      </c>
      <c r="G7" s="35">
        <v>2.4</v>
      </c>
      <c r="H7" s="35">
        <v>0.26</v>
      </c>
      <c r="I7" s="35">
        <v>0.28999999999999998</v>
      </c>
    </row>
    <row r="8" spans="2:9" ht="15.75" thickBot="1" x14ac:dyDescent="0.3">
      <c r="B8" s="33" t="s">
        <v>20</v>
      </c>
      <c r="C8" s="34">
        <v>292200</v>
      </c>
      <c r="D8" s="34">
        <v>82800</v>
      </c>
      <c r="E8" s="34">
        <v>144525</v>
      </c>
      <c r="F8" s="34">
        <v>161400</v>
      </c>
      <c r="G8" s="35">
        <v>-0.72</v>
      </c>
      <c r="H8" s="35">
        <v>0.75</v>
      </c>
      <c r="I8" s="35">
        <v>0.12</v>
      </c>
    </row>
    <row r="9" spans="2:9" ht="15.75" thickBot="1" x14ac:dyDescent="0.3">
      <c r="B9" s="33" t="s">
        <v>21</v>
      </c>
      <c r="C9" s="34">
        <v>1736</v>
      </c>
      <c r="D9" s="36">
        <v>957</v>
      </c>
      <c r="E9" s="34">
        <v>1608</v>
      </c>
      <c r="F9" s="36">
        <v>464</v>
      </c>
      <c r="G9" s="35">
        <v>-0.45</v>
      </c>
      <c r="H9" s="35">
        <v>0.68</v>
      </c>
      <c r="I9" s="35">
        <v>-0.71</v>
      </c>
    </row>
    <row r="10" spans="2:9" ht="32.25" thickBot="1" x14ac:dyDescent="0.3">
      <c r="B10" s="33" t="s">
        <v>22</v>
      </c>
      <c r="C10" s="37">
        <v>37706536</v>
      </c>
      <c r="D10" s="37">
        <v>51320157</v>
      </c>
      <c r="E10" s="37">
        <v>53232733</v>
      </c>
      <c r="F10" s="37">
        <v>60613064</v>
      </c>
      <c r="G10" s="35">
        <v>0.36</v>
      </c>
      <c r="H10" s="35">
        <v>0.04</v>
      </c>
      <c r="I10" s="35">
        <v>0.14000000000000001</v>
      </c>
    </row>
    <row r="11" spans="2:9" ht="32.25" thickBot="1" x14ac:dyDescent="0.3">
      <c r="B11" s="38" t="s">
        <v>23</v>
      </c>
      <c r="C11" s="39">
        <v>4462361000</v>
      </c>
      <c r="D11" s="40">
        <v>7107436000</v>
      </c>
      <c r="E11" s="40">
        <v>6857666000</v>
      </c>
      <c r="F11" s="40">
        <v>8272903000</v>
      </c>
      <c r="G11" s="35">
        <v>0.59</v>
      </c>
      <c r="H11" s="35">
        <v>-0.04</v>
      </c>
      <c r="I11" s="35">
        <v>0.21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zoomScale="160" zoomScaleNormal="160" workbookViewId="0">
      <selection activeCell="B18" sqref="B18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3" width="23.140625" style="1" customWidth="1"/>
    <col min="4" max="4" width="15.28515625" style="1" customWidth="1"/>
    <col min="5" max="16384" width="11.42578125" style="1"/>
  </cols>
  <sheetData>
    <row r="1" spans="2:4" ht="15.75" thickBot="1" x14ac:dyDescent="0.3"/>
    <row r="2" spans="2:4" ht="15.75" thickBot="1" x14ac:dyDescent="0.3">
      <c r="B2" s="16" t="s">
        <v>25</v>
      </c>
      <c r="C2" s="17" t="s">
        <v>26</v>
      </c>
      <c r="D2" s="17" t="s">
        <v>27</v>
      </c>
    </row>
    <row r="3" spans="2:4" ht="15.75" thickBot="1" x14ac:dyDescent="0.3">
      <c r="B3" s="18" t="s">
        <v>28</v>
      </c>
      <c r="C3" s="19">
        <v>110215586</v>
      </c>
      <c r="D3" s="20">
        <v>7.0000000000000007E-2</v>
      </c>
    </row>
    <row r="4" spans="2:4" ht="15.75" thickBot="1" x14ac:dyDescent="0.3">
      <c r="B4" s="18" t="s">
        <v>29</v>
      </c>
      <c r="C4" s="19">
        <v>161412504</v>
      </c>
      <c r="D4" s="20">
        <v>0.1</v>
      </c>
    </row>
    <row r="5" spans="2:4" ht="15.75" thickBot="1" x14ac:dyDescent="0.3">
      <c r="B5" s="18" t="s">
        <v>30</v>
      </c>
      <c r="C5" s="19">
        <v>418108159</v>
      </c>
      <c r="D5" s="20">
        <v>0.25</v>
      </c>
    </row>
    <row r="6" spans="2:4" ht="15.75" thickBot="1" x14ac:dyDescent="0.3">
      <c r="B6" s="18" t="s">
        <v>31</v>
      </c>
      <c r="C6" s="19">
        <v>149091448</v>
      </c>
      <c r="D6" s="20">
        <v>0.09</v>
      </c>
    </row>
    <row r="7" spans="2:4" ht="15.75" thickBot="1" x14ac:dyDescent="0.3">
      <c r="B7" s="18" t="s">
        <v>32</v>
      </c>
      <c r="C7" s="19">
        <v>690323473</v>
      </c>
      <c r="D7" s="20">
        <v>0.42</v>
      </c>
    </row>
    <row r="8" spans="2:4" ht="15.75" thickBot="1" x14ac:dyDescent="0.3">
      <c r="B8" s="18" t="s">
        <v>33</v>
      </c>
      <c r="C8" s="19">
        <v>130895117</v>
      </c>
      <c r="D8" s="20">
        <v>0.08</v>
      </c>
    </row>
    <row r="9" spans="2:4" x14ac:dyDescent="0.25">
      <c r="B9" s="21" t="s">
        <v>34</v>
      </c>
      <c r="C9" s="22">
        <v>1660046287</v>
      </c>
      <c r="D9" s="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1</vt:lpstr>
      <vt:lpstr>Tabla 2</vt:lpstr>
      <vt:lpstr>Tabla 3</vt:lpstr>
      <vt:lpstr>Tabla 4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Usma</dc:creator>
  <cp:lastModifiedBy>Familia Usma</cp:lastModifiedBy>
  <dcterms:created xsi:type="dcterms:W3CDTF">2014-07-23T07:37:57Z</dcterms:created>
  <dcterms:modified xsi:type="dcterms:W3CDTF">2014-07-26T16:24:12Z</dcterms:modified>
</cp:coreProperties>
</file>